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1"/>
  <workbookPr/>
  <mc:AlternateContent xmlns:mc="http://schemas.openxmlformats.org/markup-compatibility/2006">
    <mc:Choice Requires="x15">
      <x15ac:absPath xmlns:x15ac="http://schemas.microsoft.com/office/spreadsheetml/2010/11/ac" url="/Users/aidatalari/Documents/Bok/2026/"/>
    </mc:Choice>
  </mc:AlternateContent>
  <xr:revisionPtr revIDLastSave="0" documentId="13_ncr:1_{BF6EE93B-E54B-1A44-B0D8-56D46941F185}" xr6:coauthVersionLast="47" xr6:coauthVersionMax="47" xr10:uidLastSave="{00000000-0000-0000-0000-000000000000}"/>
  <bookViews>
    <workbookView xWindow="0" yWindow="760" windowWidth="30240" windowHeight="18880" activeTab="1" xr2:uid="{00000000-000D-0000-FFFF-FFFF00000000}"/>
  </bookViews>
  <sheets>
    <sheet name="Reslutatanalys" sheetId="1" r:id="rId1"/>
    <sheet name="Resultatanalys facitförslag"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8" i="1" l="1" a="1"/>
  <c r="G38" i="1" s="1"/>
  <c r="E38" i="1" a="1"/>
  <c r="E38" i="1" s="1"/>
  <c r="D38" i="1" a="1"/>
  <c r="D38" i="1" s="1"/>
  <c r="F37" i="1"/>
  <c r="F36" i="1"/>
  <c r="E33" i="1"/>
  <c r="D33" i="1"/>
  <c r="F32" i="1"/>
  <c r="F31" i="1"/>
  <c r="F30" i="1"/>
  <c r="F29" i="1"/>
  <c r="G26" i="1"/>
  <c r="E26" i="1"/>
  <c r="D26" i="1"/>
  <c r="F25" i="1"/>
  <c r="F24" i="1"/>
  <c r="F23" i="1"/>
  <c r="F22" i="1"/>
  <c r="F21" i="1"/>
  <c r="F20" i="1"/>
  <c r="F19" i="1"/>
  <c r="F18" i="1"/>
  <c r="F17" i="1"/>
  <c r="F16" i="1"/>
  <c r="F15" i="1"/>
  <c r="E11" i="1"/>
  <c r="G11" i="1"/>
  <c r="F10" i="1"/>
  <c r="F11" i="1" s="1"/>
  <c r="F19" i="2"/>
  <c r="F16" i="2"/>
  <c r="F17" i="2"/>
  <c r="F18" i="2"/>
  <c r="F15" i="2"/>
  <c r="F13" i="2"/>
  <c r="F14" i="2"/>
  <c r="F12" i="2"/>
  <c r="F31" i="2"/>
  <c r="F30" i="2"/>
  <c r="F32" i="2" s="1" a="1"/>
  <c r="F32" i="2" s="1"/>
  <c r="F24" i="2"/>
  <c r="F25" i="2"/>
  <c r="F26" i="2"/>
  <c r="F23" i="2"/>
  <c r="G25" i="2"/>
  <c r="G26" i="2" s="1"/>
  <c r="G23" i="2"/>
  <c r="G24" i="2" s="1"/>
  <c r="F11" i="2"/>
  <c r="F10" i="2"/>
  <c r="F9" i="2"/>
  <c r="F4" i="2"/>
  <c r="F5" i="2" s="1"/>
  <c r="G4" i="2"/>
  <c r="G5" i="2" s="1"/>
  <c r="G32" i="2" a="1"/>
  <c r="G32" i="2" s="1"/>
  <c r="E32" i="2" a="1"/>
  <c r="E32" i="2" s="1"/>
  <c r="D32" i="2" a="1"/>
  <c r="D32" i="2" s="1"/>
  <c r="E27" i="2"/>
  <c r="D27" i="2"/>
  <c r="G20" i="2"/>
  <c r="E20" i="2"/>
  <c r="D20" i="2"/>
  <c r="E5" i="2"/>
  <c r="F38" i="1" l="1" a="1"/>
  <c r="F38" i="1" s="1"/>
  <c r="D40" i="1"/>
  <c r="D44" i="1" s="1"/>
  <c r="D42" i="1" s="1"/>
  <c r="F33" i="1"/>
  <c r="F26" i="1"/>
  <c r="G33" i="1"/>
  <c r="G40" i="1" s="1"/>
  <c r="G44" i="1" s="1"/>
  <c r="G42" i="1" s="1"/>
  <c r="E40" i="1"/>
  <c r="E44" i="1" s="1"/>
  <c r="E42" i="1" s="1"/>
  <c r="F42" i="1" s="1"/>
  <c r="F20" i="2"/>
  <c r="E34" i="2"/>
  <c r="E38" i="2" s="1"/>
  <c r="E36" i="2" s="1"/>
  <c r="F36" i="2" s="1"/>
  <c r="F27" i="2"/>
  <c r="D34" i="2"/>
  <c r="G27" i="2"/>
  <c r="F34" i="2" l="1"/>
  <c r="F38" i="2" s="1"/>
  <c r="F40" i="1"/>
  <c r="F44" i="1" s="1"/>
  <c r="G34" i="2"/>
  <c r="G38" i="2" s="1"/>
  <c r="G36" i="2" s="1"/>
  <c r="D38" i="2"/>
  <c r="D36"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<sst xmlns="http://schemas.openxmlformats.org/spreadsheetml/2006/main" count="110" uniqueCount="66">
  <si>
    <t>Konton</t>
  </si>
  <si>
    <t>Resultat 3 månader</t>
  </si>
  <si>
    <t>Notiser/ Förbättringsförslag</t>
  </si>
  <si>
    <t>Intäkter</t>
  </si>
  <si>
    <t>Försäljning tjänster</t>
  </si>
  <si>
    <t>Summa intäkter</t>
  </si>
  <si>
    <t>Övriga Kostnader</t>
  </si>
  <si>
    <t>Förbättringsförslag</t>
  </si>
  <si>
    <t>Varuinköp</t>
  </si>
  <si>
    <t>Leasingkostnader</t>
  </si>
  <si>
    <t>Hyra för lokaler</t>
  </si>
  <si>
    <t>Förbrukningsinventarier</t>
  </si>
  <si>
    <t>5611,5710, 5800</t>
  </si>
  <si>
    <t>Drivmedel, frakter och resekostnader</t>
  </si>
  <si>
    <t>Representation</t>
  </si>
  <si>
    <t>Kontorsmaterial</t>
  </si>
  <si>
    <t>Telefon</t>
  </si>
  <si>
    <t>Företagsförsäkringar</t>
  </si>
  <si>
    <t>Bokföringskostnader</t>
  </si>
  <si>
    <t>Externa tjänster + frakt</t>
  </si>
  <si>
    <t>Summa varuinköp och övriga externa kostnader</t>
  </si>
  <si>
    <t>Personalkostnader</t>
  </si>
  <si>
    <t>Löner för anställda</t>
  </si>
  <si>
    <t>Sociala avgifter</t>
  </si>
  <si>
    <t>Pensionskostnader</t>
  </si>
  <si>
    <t>Särskild löneskatt (24,26%)</t>
  </si>
  <si>
    <t>Summa personalkostnader</t>
  </si>
  <si>
    <t>Avskrivningar</t>
  </si>
  <si>
    <t>Avskrivningar bil</t>
  </si>
  <si>
    <t>Räntekostnader</t>
  </si>
  <si>
    <t>Summa totala kostnader</t>
  </si>
  <si>
    <t>Vinstmarignal</t>
  </si>
  <si>
    <t>Företagets vinst i förhållande till omsättning.</t>
  </si>
  <si>
    <t>Resultat före skatt</t>
  </si>
  <si>
    <t>Minska bruttolön med till 30 tkr varje månad, istället för 40 tkr. 
Ny bruttolön per månad med ny bilförmån 32 960 kr</t>
  </si>
  <si>
    <t>Lägre bruttolön, lägre arbetsgivaravgifter</t>
  </si>
  <si>
    <t>Sälja bilen, inga avskriningar på bilen.</t>
  </si>
  <si>
    <t>Se över avtal med underleverantörer. Börja förhandla fram sammarbeten, förläng betaltid samt jämför olika leverantörer som finns på marknaden.</t>
  </si>
  <si>
    <t>Kontoklass 4-6</t>
  </si>
  <si>
    <t xml:space="preserve">Utfall
 januari - mars </t>
  </si>
  <si>
    <t xml:space="preserve">Avvikelse
 januari - mars </t>
  </si>
  <si>
    <t>Totalt</t>
  </si>
  <si>
    <t>Öka sin omsättning (med 5%) genom att höja timpriset. Vid större projekt tillämpa 50 % förskottsbetalning, detta är även bra för att bibehålla likviditet.</t>
  </si>
  <si>
    <t>Ok kostnad per månad, skulle man kunna effektivisera processen för att dra ned debiteringstimmar.</t>
  </si>
  <si>
    <t>Se över försäkringsavtal, går det att hitta billgare försäkring? Jämför försäkringsföretag</t>
  </si>
  <si>
    <t>Ska arbeta mer digitalt.</t>
  </si>
  <si>
    <t>Borde se över hyresavtal med hyresvärd,  kanske ta bort en del av lagret? Se till att öka omsättningshastigheten på lagret.</t>
  </si>
  <si>
    <t>Stina kan istället börja med leasing, göra en kostnadsjämförelse, köpa bil vs leasa en bil.</t>
  </si>
  <si>
    <t xml:space="preserve">Stinas budget vid start
 januari - mars </t>
  </si>
  <si>
    <t>Börja pensionsspara invstering i framtid för ägaren, 2 000 kr per månad.</t>
  </si>
  <si>
    <t>Särskild löneskatt 24,26% (2 000 kr * 0,2426) * 3 månader</t>
  </si>
  <si>
    <t>Börjar betala ränta på bolagets lån i augusti.</t>
  </si>
  <si>
    <t>Ny budget förslag
april-juni</t>
  </si>
  <si>
    <t>Inköp av vissa större varor ska lagerföras. Lagervärderingen bokförs vid bokslutet, löpande kan man göra lagerinventering per månad för att få en korrekt varukostnad för sålda varor.</t>
  </si>
  <si>
    <t>Ok kostnad, större inventarier kan eventuellt tillgångsföras för att höja resultatet.</t>
  </si>
  <si>
    <t>Mer digitalamöten. Kan Stina börja hantera frakten själv istället för att använda sig av andra föreatag?</t>
  </si>
  <si>
    <t>Inga fina restaurangbesök, nu blir det matlåda för Stina…</t>
  </si>
  <si>
    <t>Telefonfaktura ok, men Stina kan se över om hon hittar billigare leverantör.</t>
  </si>
  <si>
    <t>Stinas resultatbudget</t>
  </si>
  <si>
    <t>Instruktioner:</t>
  </si>
  <si>
    <t>Under flik 2 hittar du facit och exempel på förbättringsförslag till Stina.</t>
  </si>
  <si>
    <r>
      <t xml:space="preserve">När Stina startade sitt företag beräknade hon en prelimär budget för de kommande intäkterna och kostnaderna.
Du ska nu hjälpa Stina att följa upp utfallet för budgeten för kvartal 1, genom att analysera avvikelserna mellan utfallet och Stinas budget. 
</t>
    </r>
    <r>
      <rPr>
        <b/>
        <sz val="14"/>
        <color rgb="FF000000"/>
        <rFont val="Arial"/>
        <family val="2"/>
      </rPr>
      <t>Utfallet</t>
    </r>
    <r>
      <rPr>
        <sz val="14"/>
        <color rgb="FF000000"/>
        <rFont val="Arial"/>
        <family val="2"/>
      </rPr>
      <t xml:space="preserve"> är de verkliga beloppen och </t>
    </r>
    <r>
      <rPr>
        <b/>
        <sz val="14"/>
        <color rgb="FF000000"/>
        <rFont val="Arial"/>
        <family val="2"/>
      </rPr>
      <t xml:space="preserve">Avvikelse </t>
    </r>
    <r>
      <rPr>
        <sz val="14"/>
        <color rgb="FF000000"/>
        <rFont val="Arial"/>
        <family val="2"/>
      </rPr>
      <t>är skillanden mellan budgeten och utfallet som kan både var negativ eller posetiv.</t>
    </r>
  </si>
  <si>
    <r>
      <rPr>
        <b/>
        <sz val="14"/>
        <color rgb="FF000000"/>
        <rFont val="Arial"/>
        <family val="2"/>
      </rPr>
      <t xml:space="preserve">Steg 1: </t>
    </r>
    <r>
      <rPr>
        <b/>
        <sz val="14"/>
        <color theme="5"/>
        <rFont val="Arial"/>
        <family val="2"/>
      </rPr>
      <t xml:space="preserve">Fyll endast i de gula fälten i spalten </t>
    </r>
    <r>
      <rPr>
        <sz val="14"/>
        <color rgb="FF000000"/>
        <rFont val="Arial"/>
        <family val="2"/>
      </rPr>
      <t>”Utfall januari – mars” efter de intäkter och
kostnader som företaget har haft under perioden januari till och med mars hos Style By Stina AB.
Använd dig av din resultatrapport som du har bokfört under kvartal 1. Du kan även ladda ned resultatrapporten i digitala arkivet under mars månad.</t>
    </r>
  </si>
  <si>
    <r>
      <rPr>
        <b/>
        <sz val="14"/>
        <color rgb="FF000000"/>
        <rFont val="Arial"/>
        <family val="2"/>
      </rPr>
      <t xml:space="preserve">Steg 2: </t>
    </r>
    <r>
      <rPr>
        <b/>
        <sz val="14"/>
        <color theme="5"/>
        <rFont val="Arial"/>
        <family val="2"/>
      </rPr>
      <t xml:space="preserve">Fyll endast i de gula fälten i spalten </t>
    </r>
    <r>
      <rPr>
        <sz val="14"/>
        <color rgb="FF000000"/>
        <rFont val="Arial"/>
        <family val="2"/>
      </rPr>
      <t>med duna nya förslagssiffror i spalten ”Ny budget” för kommande
kvartal 1 (april-jun)i. Kommentera den nya budgeten med dina förbättringsförslag för att förbättra resultatet.</t>
    </r>
  </si>
  <si>
    <t>(Kontoklasser 4-6)</t>
  </si>
  <si>
    <t>Kostnader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</si>
</sst>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kr&quot;_-;\-* #,##0.00\ &quot;kr&quot;_-;_-* &quot;-&quot;??\ &quot;kr&quot;_-;_-@_-"/>
    <numFmt numFmtId="164" formatCode="#,##0\ [$kr-41D]"/>
    <numFmt numFmtId="165" formatCode="_-* #,##0\ [$kr-41D]_-;\-* #,##0\ [$kr-41D]_-;_-* &quot;-&quot;??\ [$kr-41D]_-;_-@"/>
    <numFmt numFmtId="166" formatCode="_-* #,##0\ &quot;kr&quot;_-;\-* #,##0\ &quot;kr&quot;_-;_-* &quot;-&quot;??\ &quot;kr&quot;_-;_-@_-"/>
  </numFmts>
  <fonts count="23" x14ac:knownFonts="1">
    <font>
      <sz val="10"/>
      <color rgb="FF000000"/>
      <name val="Arial"/>
    </font>
    <font>
      <sz val="10"/>
      <name val="Arial"/>
      <family val="2"/>
    </font>
    <font>
      <b/>
      <sz val="15"/>
      <color rgb="FF000000"/>
      <name val="Arial"/>
      <family val="2"/>
    </font>
    <font>
      <b/>
      <sz val="14"/>
      <color rgb="FF000000"/>
      <name val="Arial"/>
      <family val="2"/>
    </font>
    <font>
      <sz val="12"/>
      <color rgb="FF000000"/>
      <name val="Arial"/>
      <family val="2"/>
    </font>
    <font>
      <b/>
      <sz val="12"/>
      <color rgb="FF000000"/>
      <name val="Arial"/>
      <family val="2"/>
    </font>
    <font>
      <sz val="11"/>
      <color rgb="FF000000"/>
      <name val="Calibri"/>
      <family val="2"/>
    </font>
    <font>
      <sz val="10"/>
      <color theme="1"/>
      <name val="Arial"/>
      <family val="2"/>
    </font>
    <font>
      <sz val="12"/>
      <color rgb="FF000000"/>
      <name val="Calibri"/>
      <family val="2"/>
    </font>
    <font>
      <b/>
      <sz val="12"/>
      <color theme="1"/>
      <name val="Arial"/>
      <family val="2"/>
    </font>
    <font>
      <sz val="12"/>
      <color theme="1"/>
      <name val="Arial"/>
      <family val="2"/>
    </font>
    <font>
      <b/>
      <sz val="14"/>
      <color rgb="FF000000"/>
      <name val="Times New Roman"/>
      <family val="1"/>
    </font>
    <font>
      <b/>
      <sz val="10"/>
      <color theme="1"/>
      <name val="Arial"/>
      <family val="2"/>
    </font>
    <font>
      <b/>
      <sz val="12"/>
      <color theme="1"/>
      <name val="Times New Roman"/>
      <family val="1"/>
    </font>
    <font>
      <b/>
      <sz val="14"/>
      <color rgb="FF000000"/>
      <name val="Arial"/>
      <family val="2"/>
    </font>
    <font>
      <b/>
      <i/>
      <sz val="12"/>
      <color rgb="FF222222"/>
      <name val="Times New Roman"/>
      <family val="1"/>
    </font>
    <font>
      <sz val="12"/>
      <color rgb="FF000000"/>
      <name val="Arial"/>
      <family val="2"/>
    </font>
    <font>
      <sz val="10"/>
      <color rgb="FF000000"/>
      <name val="Arial"/>
      <family val="2"/>
    </font>
    <font>
      <sz val="14"/>
      <color rgb="FF000000"/>
      <name val="Arial"/>
      <family val="2"/>
    </font>
    <font>
      <b/>
      <sz val="18"/>
      <color rgb="FF000000"/>
      <name val="Arial"/>
      <family val="2"/>
    </font>
    <font>
      <i/>
      <sz val="12"/>
      <color theme="1"/>
      <name val="Arial"/>
      <family val="2"/>
    </font>
    <font>
      <b/>
      <sz val="14"/>
      <color theme="5"/>
      <name val="Arial"/>
      <family val="2"/>
    </font>
    <font>
      <b/>
      <sz val="22"/>
      <color theme="1"/>
      <name val="Arial"/>
      <family val="2"/>
    </font>
  </fonts>
  <fills count="13">
    <fill>
      <patternFill patternType="none"/>
    </fill>
    <fill>
      <patternFill patternType="gray125"/>
    </fill>
    <fill>
      <patternFill patternType="solid">
        <fgColor rgb="FFFFFFFF"/>
        <bgColor rgb="FFFFFFFF"/>
      </patternFill>
    </fill>
    <fill>
      <patternFill patternType="solid">
        <fgColor rgb="FFFFF2CC"/>
        <bgColor rgb="FFFFF2CC"/>
      </patternFill>
    </fill>
    <fill>
      <patternFill patternType="solid">
        <fgColor theme="0"/>
        <bgColor theme="0"/>
      </patternFill>
    </fill>
    <fill>
      <patternFill patternType="solid">
        <fgColor theme="0"/>
        <bgColor rgb="FFFFF2CC"/>
      </patternFill>
    </fill>
    <fill>
      <patternFill patternType="solid">
        <fgColor theme="2" tint="-0.14999847407452621"/>
        <bgColor rgb="FFFFFFFF"/>
      </patternFill>
    </fill>
    <fill>
      <patternFill patternType="solid">
        <fgColor theme="0" tint="-4.9989318521683403E-2"/>
        <bgColor rgb="FFFFFFFF"/>
      </patternFill>
    </fill>
    <fill>
      <patternFill patternType="solid">
        <fgColor theme="0" tint="-4.9989318521683403E-2"/>
        <bgColor indexed="64"/>
      </patternFill>
    </fill>
    <fill>
      <patternFill patternType="solid">
        <fgColor theme="6" tint="0.79998168889431442"/>
        <bgColor rgb="FFFFF2CC"/>
      </patternFill>
    </fill>
    <fill>
      <patternFill patternType="solid">
        <fgColor theme="6" tint="0.79998168889431442"/>
        <bgColor rgb="FFFFFFFF"/>
      </patternFill>
    </fill>
    <fill>
      <patternFill patternType="solid">
        <fgColor theme="2" tint="-0.14999847407452621"/>
        <bgColor indexed="64"/>
      </patternFill>
    </fill>
    <fill>
      <patternFill patternType="solid">
        <fgColor theme="7" tint="0.79998168889431442"/>
        <bgColor indexed="64"/>
      </patternFill>
    </fill>
  </fills>
  <borders count="17">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diagonal/>
    </border>
    <border>
      <left/>
      <right style="thin">
        <color rgb="FF000000"/>
      </right>
      <top/>
      <bottom/>
      <diagonal/>
    </border>
    <border>
      <left/>
      <right/>
      <top style="thin">
        <color rgb="FF000000"/>
      </top>
      <bottom style="thin">
        <color rgb="FF000000"/>
      </bottom>
      <diagonal/>
    </border>
    <border>
      <left style="thin">
        <color rgb="FF000000"/>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7" fillId="0" borderId="0" applyFont="0" applyFill="0" applyBorder="0" applyAlignment="0" applyProtection="0"/>
    <xf numFmtId="9" fontId="17" fillId="0" borderId="0" applyFont="0" applyFill="0" applyBorder="0" applyAlignment="0" applyProtection="0"/>
  </cellStyleXfs>
  <cellXfs count="134">
    <xf numFmtId="0" fontId="0" fillId="0" borderId="0" xfId="0"/>
    <xf numFmtId="164" fontId="4" fillId="2" borderId="6" xfId="0" applyNumberFormat="1" applyFont="1" applyFill="1" applyBorder="1" applyAlignment="1">
      <alignment vertical="top"/>
    </xf>
    <xf numFmtId="0" fontId="4" fillId="2" borderId="6" xfId="0" applyFont="1" applyFill="1" applyBorder="1" applyAlignment="1">
      <alignment vertical="top"/>
    </xf>
    <xf numFmtId="0" fontId="4" fillId="3" borderId="6" xfId="0" applyFont="1" applyFill="1" applyBorder="1" applyAlignment="1">
      <alignment vertical="top" wrapText="1"/>
    </xf>
    <xf numFmtId="164" fontId="5" fillId="2" borderId="6" xfId="0" applyNumberFormat="1" applyFont="1" applyFill="1" applyBorder="1" applyAlignment="1">
      <alignment vertical="top"/>
    </xf>
    <xf numFmtId="164" fontId="5" fillId="0" borderId="6" xfId="0" applyNumberFormat="1" applyFont="1" applyBorder="1" applyAlignment="1">
      <alignment vertical="top"/>
    </xf>
    <xf numFmtId="0" fontId="5" fillId="0" borderId="6" xfId="0" applyFont="1" applyBorder="1" applyAlignment="1">
      <alignment vertical="top"/>
    </xf>
    <xf numFmtId="0" fontId="6" fillId="4" borderId="8" xfId="0" applyFont="1" applyFill="1" applyBorder="1" applyAlignment="1">
      <alignment horizontal="left"/>
    </xf>
    <xf numFmtId="0" fontId="6" fillId="4" borderId="9" xfId="0" applyFont="1" applyFill="1" applyBorder="1"/>
    <xf numFmtId="164" fontId="6" fillId="4" borderId="9" xfId="0" applyNumberFormat="1" applyFont="1" applyFill="1" applyBorder="1"/>
    <xf numFmtId="0" fontId="6" fillId="4" borderId="4" xfId="0" applyFont="1" applyFill="1" applyBorder="1"/>
    <xf numFmtId="0" fontId="6" fillId="4" borderId="10" xfId="0" applyFont="1" applyFill="1" applyBorder="1" applyAlignment="1">
      <alignment horizontal="left"/>
    </xf>
    <xf numFmtId="0" fontId="6" fillId="4" borderId="11" xfId="0" applyFont="1" applyFill="1" applyBorder="1"/>
    <xf numFmtId="164" fontId="6" fillId="4" borderId="11" xfId="0" applyNumberFormat="1" applyFont="1" applyFill="1" applyBorder="1"/>
    <xf numFmtId="164" fontId="5" fillId="0" borderId="13" xfId="0" applyNumberFormat="1" applyFont="1" applyBorder="1" applyAlignment="1">
      <alignment vertical="top"/>
    </xf>
    <xf numFmtId="0" fontId="5" fillId="0" borderId="13" xfId="0" applyFont="1" applyBorder="1" applyAlignment="1">
      <alignment vertical="top"/>
    </xf>
    <xf numFmtId="164" fontId="4" fillId="2" borderId="14" xfId="0" applyNumberFormat="1" applyFont="1" applyFill="1" applyBorder="1" applyAlignment="1">
      <alignment vertical="top"/>
    </xf>
    <xf numFmtId="0" fontId="4" fillId="2" borderId="14" xfId="0" applyFont="1" applyFill="1" applyBorder="1" applyAlignment="1">
      <alignment vertical="top"/>
    </xf>
    <xf numFmtId="0" fontId="4" fillId="2" borderId="2" xfId="0" applyFont="1" applyFill="1" applyBorder="1" applyAlignment="1">
      <alignment vertical="top"/>
    </xf>
    <xf numFmtId="0" fontId="4" fillId="2" borderId="10" xfId="0" applyFont="1" applyFill="1" applyBorder="1" applyAlignment="1">
      <alignment vertical="top"/>
    </xf>
    <xf numFmtId="0" fontId="5" fillId="2" borderId="15" xfId="0" applyFont="1" applyFill="1" applyBorder="1" applyAlignment="1">
      <alignment horizontal="left" vertical="top"/>
    </xf>
    <xf numFmtId="0" fontId="5" fillId="0" borderId="2" xfId="0" applyFont="1" applyBorder="1" applyAlignment="1">
      <alignment vertical="top" wrapText="1"/>
    </xf>
    <xf numFmtId="0" fontId="5" fillId="0" borderId="6" xfId="0" applyFont="1" applyBorder="1" applyAlignment="1">
      <alignment vertical="top" wrapText="1"/>
    </xf>
    <xf numFmtId="0" fontId="6" fillId="2" borderId="15" xfId="0" applyFont="1" applyFill="1" applyBorder="1" applyAlignment="1">
      <alignment horizontal="left"/>
    </xf>
    <xf numFmtId="164" fontId="6" fillId="2" borderId="0" xfId="0" applyNumberFormat="1" applyFont="1" applyFill="1"/>
    <xf numFmtId="0" fontId="6" fillId="0" borderId="0" xfId="0" applyFont="1"/>
    <xf numFmtId="0" fontId="7" fillId="0" borderId="13" xfId="0" applyFont="1" applyBorder="1"/>
    <xf numFmtId="0" fontId="10" fillId="0" borderId="0" xfId="0" applyFont="1"/>
    <xf numFmtId="0" fontId="7" fillId="0" borderId="0" xfId="0" applyFont="1" applyAlignment="1">
      <alignment horizontal="left"/>
    </xf>
    <xf numFmtId="0" fontId="12" fillId="0" borderId="0" xfId="0" applyFont="1" applyAlignment="1">
      <alignment horizontal="left"/>
    </xf>
    <xf numFmtId="164" fontId="7" fillId="0" borderId="0" xfId="0" applyNumberFormat="1" applyFont="1"/>
    <xf numFmtId="165" fontId="4" fillId="2" borderId="6" xfId="0" applyNumberFormat="1" applyFont="1" applyFill="1" applyBorder="1" applyAlignment="1">
      <alignment vertical="top"/>
    </xf>
    <xf numFmtId="0" fontId="4" fillId="3" borderId="6" xfId="0" applyFont="1" applyFill="1" applyBorder="1" applyAlignment="1" applyProtection="1">
      <alignment vertical="top"/>
      <protection locked="0"/>
    </xf>
    <xf numFmtId="164" fontId="4" fillId="3" borderId="6" xfId="0" applyNumberFormat="1" applyFont="1" applyFill="1" applyBorder="1" applyAlignment="1" applyProtection="1">
      <alignment vertical="top"/>
      <protection locked="0"/>
    </xf>
    <xf numFmtId="164" fontId="4" fillId="3" borderId="2" xfId="0" applyNumberFormat="1" applyFont="1" applyFill="1" applyBorder="1" applyAlignment="1" applyProtection="1">
      <alignment vertical="top"/>
      <protection locked="0"/>
    </xf>
    <xf numFmtId="0" fontId="3" fillId="2" borderId="7" xfId="0" applyFont="1" applyFill="1" applyBorder="1" applyAlignment="1" applyProtection="1">
      <alignment horizontal="left" vertical="top"/>
      <protection locked="0"/>
    </xf>
    <xf numFmtId="0" fontId="4" fillId="2" borderId="7" xfId="0" applyFont="1" applyFill="1" applyBorder="1" applyAlignment="1" applyProtection="1">
      <alignment horizontal="left" vertical="top"/>
      <protection locked="0"/>
    </xf>
    <xf numFmtId="0" fontId="5" fillId="2" borderId="7" xfId="0" applyFont="1" applyFill="1" applyBorder="1" applyAlignment="1" applyProtection="1">
      <alignment horizontal="left" vertical="top"/>
      <protection locked="0"/>
    </xf>
    <xf numFmtId="0" fontId="4" fillId="2" borderId="7" xfId="0" applyFont="1" applyFill="1" applyBorder="1" applyAlignment="1" applyProtection="1">
      <alignment horizontal="left" vertical="top" wrapText="1"/>
      <protection locked="0"/>
    </xf>
    <xf numFmtId="0" fontId="3" fillId="2" borderId="1" xfId="0" applyFont="1" applyFill="1" applyBorder="1" applyAlignment="1" applyProtection="1">
      <alignment horizontal="left" vertical="top"/>
      <protection locked="0"/>
    </xf>
    <xf numFmtId="0" fontId="5" fillId="2" borderId="3" xfId="0" applyFont="1" applyFill="1" applyBorder="1" applyAlignment="1" applyProtection="1">
      <alignment horizontal="left" vertical="top"/>
      <protection locked="0"/>
    </xf>
    <xf numFmtId="0" fontId="3" fillId="2" borderId="7" xfId="0" applyFont="1" applyFill="1" applyBorder="1" applyAlignment="1" applyProtection="1">
      <alignment vertical="top"/>
      <protection locked="0"/>
    </xf>
    <xf numFmtId="0" fontId="4" fillId="2" borderId="5" xfId="0" applyFont="1" applyFill="1" applyBorder="1" applyAlignment="1" applyProtection="1">
      <alignment vertical="top"/>
      <protection locked="0"/>
    </xf>
    <xf numFmtId="0" fontId="5" fillId="2" borderId="5" xfId="0" applyFont="1" applyFill="1" applyBorder="1" applyAlignment="1" applyProtection="1">
      <alignment vertical="top"/>
      <protection locked="0"/>
    </xf>
    <xf numFmtId="0" fontId="6" fillId="4" borderId="9" xfId="0" applyFont="1" applyFill="1" applyBorder="1" applyProtection="1">
      <protection locked="0"/>
    </xf>
    <xf numFmtId="0" fontId="6" fillId="4" borderId="11" xfId="0" applyFont="1" applyFill="1" applyBorder="1" applyProtection="1">
      <protection locked="0"/>
    </xf>
    <xf numFmtId="0" fontId="4" fillId="2" borderId="5" xfId="0" applyFont="1" applyFill="1" applyBorder="1" applyAlignment="1" applyProtection="1">
      <alignment vertical="top" wrapText="1"/>
      <protection locked="0"/>
    </xf>
    <xf numFmtId="0" fontId="3" fillId="2" borderId="12" xfId="0" applyFont="1" applyFill="1" applyBorder="1" applyAlignment="1" applyProtection="1">
      <alignment vertical="top" wrapText="1"/>
      <protection locked="0"/>
    </xf>
    <xf numFmtId="0" fontId="3" fillId="2" borderId="14" xfId="0" applyFont="1" applyFill="1" applyBorder="1" applyAlignment="1" applyProtection="1">
      <alignment vertical="top"/>
      <protection locked="0"/>
    </xf>
    <xf numFmtId="0" fontId="5" fillId="2" borderId="1" xfId="0" applyFont="1" applyFill="1" applyBorder="1" applyAlignment="1" applyProtection="1">
      <alignment vertical="top"/>
      <protection locked="0"/>
    </xf>
    <xf numFmtId="0" fontId="3" fillId="2" borderId="10" xfId="0" applyFont="1" applyFill="1" applyBorder="1" applyAlignment="1" applyProtection="1">
      <alignment vertical="top"/>
      <protection locked="0"/>
    </xf>
    <xf numFmtId="0" fontId="4" fillId="2" borderId="7" xfId="0" applyFont="1" applyFill="1" applyBorder="1" applyAlignment="1" applyProtection="1">
      <alignment vertical="top"/>
      <protection locked="0"/>
    </xf>
    <xf numFmtId="0" fontId="3" fillId="2" borderId="1" xfId="0" applyFont="1" applyFill="1" applyBorder="1" applyAlignment="1" applyProtection="1">
      <alignment vertical="top" wrapText="1"/>
      <protection locked="0"/>
    </xf>
    <xf numFmtId="0" fontId="6" fillId="2" borderId="15" xfId="0" applyFont="1" applyFill="1" applyBorder="1" applyProtection="1">
      <protection locked="0"/>
    </xf>
    <xf numFmtId="0" fontId="16" fillId="3" borderId="6" xfId="0" applyFont="1" applyFill="1" applyBorder="1" applyAlignment="1">
      <alignment vertical="top" wrapText="1"/>
    </xf>
    <xf numFmtId="0" fontId="16" fillId="2" borderId="7" xfId="0" applyFont="1" applyFill="1" applyBorder="1" applyAlignment="1">
      <alignment horizontal="left" vertical="top"/>
    </xf>
    <xf numFmtId="0" fontId="3" fillId="2" borderId="6" xfId="0" applyFont="1" applyFill="1" applyBorder="1" applyAlignment="1" applyProtection="1">
      <alignment vertical="top"/>
      <protection locked="0"/>
    </xf>
    <xf numFmtId="0" fontId="6" fillId="2" borderId="0" xfId="0" applyFont="1" applyFill="1" applyProtection="1">
      <protection locked="0"/>
    </xf>
    <xf numFmtId="0" fontId="4" fillId="2" borderId="11" xfId="0" applyFont="1" applyFill="1" applyBorder="1" applyAlignment="1">
      <alignment vertical="top"/>
    </xf>
    <xf numFmtId="0" fontId="3" fillId="2" borderId="10" xfId="0" applyFont="1" applyFill="1" applyBorder="1" applyAlignment="1" applyProtection="1">
      <alignment vertical="top" wrapText="1"/>
      <protection locked="0"/>
    </xf>
    <xf numFmtId="164" fontId="4" fillId="5" borderId="6" xfId="0" applyNumberFormat="1" applyFont="1" applyFill="1" applyBorder="1" applyAlignment="1" applyProtection="1">
      <alignment vertical="top"/>
      <protection locked="0"/>
    </xf>
    <xf numFmtId="166" fontId="4" fillId="2" borderId="6" xfId="0" applyNumberFormat="1" applyFont="1" applyFill="1" applyBorder="1" applyAlignment="1" applyProtection="1">
      <alignment vertical="top"/>
      <protection locked="0"/>
    </xf>
    <xf numFmtId="166" fontId="6" fillId="4" borderId="9" xfId="0" applyNumberFormat="1" applyFont="1" applyFill="1" applyBorder="1" applyProtection="1">
      <protection locked="0"/>
    </xf>
    <xf numFmtId="166" fontId="6" fillId="4" borderId="11" xfId="0" applyNumberFormat="1" applyFont="1" applyFill="1" applyBorder="1" applyProtection="1">
      <protection locked="0"/>
    </xf>
    <xf numFmtId="166" fontId="4" fillId="2" borderId="6" xfId="0" applyNumberFormat="1" applyFont="1" applyFill="1" applyBorder="1" applyAlignment="1" applyProtection="1">
      <alignment vertical="top" wrapText="1"/>
      <protection locked="0"/>
    </xf>
    <xf numFmtId="166" fontId="5" fillId="0" borderId="13" xfId="0" applyNumberFormat="1" applyFont="1" applyBorder="1" applyAlignment="1">
      <alignment vertical="top"/>
    </xf>
    <xf numFmtId="166" fontId="3" fillId="2" borderId="14" xfId="0" applyNumberFormat="1" applyFont="1" applyFill="1" applyBorder="1" applyAlignment="1" applyProtection="1">
      <alignment vertical="top"/>
      <protection locked="0"/>
    </xf>
    <xf numFmtId="166" fontId="5" fillId="2" borderId="14" xfId="0" applyNumberFormat="1" applyFont="1" applyFill="1" applyBorder="1" applyAlignment="1" applyProtection="1">
      <alignment vertical="top"/>
      <protection locked="0"/>
    </xf>
    <xf numFmtId="166" fontId="3" fillId="2" borderId="10" xfId="0" applyNumberFormat="1" applyFont="1" applyFill="1" applyBorder="1" applyAlignment="1" applyProtection="1">
      <alignment vertical="top"/>
      <protection locked="0"/>
    </xf>
    <xf numFmtId="166" fontId="3" fillId="2" borderId="14" xfId="0" applyNumberFormat="1" applyFont="1" applyFill="1" applyBorder="1" applyAlignment="1" applyProtection="1">
      <alignment vertical="top" wrapText="1"/>
      <protection locked="0"/>
    </xf>
    <xf numFmtId="0" fontId="3" fillId="7" borderId="7" xfId="0" applyFont="1" applyFill="1" applyBorder="1" applyAlignment="1">
      <alignment horizontal="left" vertical="top"/>
    </xf>
    <xf numFmtId="0" fontId="3" fillId="7" borderId="7" xfId="0" applyFont="1" applyFill="1" applyBorder="1" applyAlignment="1" applyProtection="1">
      <alignment vertical="top"/>
      <protection locked="0"/>
    </xf>
    <xf numFmtId="166" fontId="3" fillId="7" borderId="2" xfId="0" applyNumberFormat="1" applyFont="1" applyFill="1" applyBorder="1" applyAlignment="1" applyProtection="1">
      <alignment vertical="top"/>
      <protection locked="0"/>
    </xf>
    <xf numFmtId="164" fontId="3" fillId="7" borderId="2" xfId="0" applyNumberFormat="1" applyFont="1" applyFill="1" applyBorder="1" applyAlignment="1">
      <alignment vertical="top"/>
    </xf>
    <xf numFmtId="0" fontId="14" fillId="7" borderId="7" xfId="0" applyFont="1" applyFill="1" applyBorder="1" applyAlignment="1">
      <alignment horizontal="left" vertical="top" wrapText="1"/>
    </xf>
    <xf numFmtId="0" fontId="3" fillId="7" borderId="12" xfId="0" applyFont="1" applyFill="1" applyBorder="1" applyAlignment="1" applyProtection="1">
      <alignment vertical="top" wrapText="1"/>
      <protection locked="0"/>
    </xf>
    <xf numFmtId="166" fontId="5" fillId="8" borderId="13" xfId="0" applyNumberFormat="1" applyFont="1" applyFill="1" applyBorder="1" applyAlignment="1">
      <alignment vertical="top"/>
    </xf>
    <xf numFmtId="164" fontId="5" fillId="8" borderId="13" xfId="0" applyNumberFormat="1" applyFont="1" applyFill="1" applyBorder="1" applyAlignment="1">
      <alignment vertical="top"/>
    </xf>
    <xf numFmtId="0" fontId="5" fillId="8" borderId="13" xfId="0" applyFont="1" applyFill="1" applyBorder="1" applyAlignment="1">
      <alignment vertical="top"/>
    </xf>
    <xf numFmtId="0" fontId="3" fillId="7" borderId="5" xfId="0" applyFont="1" applyFill="1" applyBorder="1" applyAlignment="1" applyProtection="1">
      <alignment horizontal="left" vertical="top"/>
      <protection locked="0"/>
    </xf>
    <xf numFmtId="0" fontId="3" fillId="7" borderId="5" xfId="0" applyFont="1" applyFill="1" applyBorder="1" applyAlignment="1" applyProtection="1">
      <alignment vertical="top"/>
      <protection locked="0"/>
    </xf>
    <xf numFmtId="166" fontId="3" fillId="7" borderId="6" xfId="0" applyNumberFormat="1" applyFont="1" applyFill="1" applyBorder="1" applyAlignment="1" applyProtection="1">
      <alignment vertical="top"/>
      <protection locked="0"/>
    </xf>
    <xf numFmtId="164" fontId="4" fillId="7" borderId="6" xfId="0" applyNumberFormat="1" applyFont="1" applyFill="1" applyBorder="1" applyAlignment="1">
      <alignment vertical="top"/>
    </xf>
    <xf numFmtId="0" fontId="3" fillId="7" borderId="6" xfId="0" applyFont="1" applyFill="1" applyBorder="1" applyAlignment="1">
      <alignment vertical="top"/>
    </xf>
    <xf numFmtId="0" fontId="2" fillId="7" borderId="7" xfId="0" applyFont="1" applyFill="1" applyBorder="1" applyAlignment="1">
      <alignment horizontal="center" vertical="top" wrapText="1"/>
    </xf>
    <xf numFmtId="0" fontId="3" fillId="7" borderId="10" xfId="0" applyFont="1" applyFill="1" applyBorder="1" applyAlignment="1" applyProtection="1">
      <alignment vertical="top" wrapText="1"/>
      <protection locked="0"/>
    </xf>
    <xf numFmtId="0" fontId="3" fillId="7" borderId="5" xfId="0" applyFont="1" applyFill="1" applyBorder="1" applyAlignment="1" applyProtection="1">
      <alignment vertical="top" wrapText="1"/>
      <protection locked="0"/>
    </xf>
    <xf numFmtId="164" fontId="3" fillId="8" borderId="6" xfId="0" applyNumberFormat="1" applyFont="1" applyFill="1" applyBorder="1" applyAlignment="1">
      <alignment vertical="top"/>
    </xf>
    <xf numFmtId="0" fontId="5" fillId="8" borderId="6" xfId="0" applyFont="1" applyFill="1" applyBorder="1" applyAlignment="1">
      <alignment vertical="top" wrapText="1"/>
    </xf>
    <xf numFmtId="164" fontId="4" fillId="3" borderId="13" xfId="0" applyNumberFormat="1" applyFont="1" applyFill="1" applyBorder="1" applyAlignment="1" applyProtection="1">
      <alignment vertical="top"/>
      <protection locked="0"/>
    </xf>
    <xf numFmtId="164" fontId="4" fillId="9" borderId="6" xfId="0" applyNumberFormat="1" applyFont="1" applyFill="1" applyBorder="1" applyAlignment="1">
      <alignment vertical="top"/>
    </xf>
    <xf numFmtId="0" fontId="3" fillId="7" borderId="14" xfId="0" applyFont="1" applyFill="1" applyBorder="1" applyAlignment="1">
      <alignment vertical="top"/>
    </xf>
    <xf numFmtId="0" fontId="6" fillId="4" borderId="13" xfId="0" applyFont="1" applyFill="1" applyBorder="1" applyAlignment="1">
      <alignment wrapText="1"/>
    </xf>
    <xf numFmtId="0" fontId="2" fillId="7" borderId="16" xfId="0" applyFont="1" applyFill="1" applyBorder="1" applyAlignment="1">
      <alignment horizontal="center" vertical="top" wrapText="1"/>
    </xf>
    <xf numFmtId="0" fontId="16" fillId="10" borderId="6" xfId="0" applyFont="1" applyFill="1" applyBorder="1" applyAlignment="1">
      <alignment vertical="top" wrapText="1"/>
    </xf>
    <xf numFmtId="0" fontId="3" fillId="2" borderId="11" xfId="0" applyFont="1" applyFill="1" applyBorder="1" applyAlignment="1">
      <alignment vertical="top"/>
    </xf>
    <xf numFmtId="0" fontId="4" fillId="2" borderId="4" xfId="0" applyFont="1" applyFill="1" applyBorder="1" applyAlignment="1">
      <alignment vertical="top" wrapText="1"/>
    </xf>
    <xf numFmtId="0" fontId="2" fillId="2" borderId="16" xfId="0" applyFont="1" applyFill="1" applyBorder="1" applyAlignment="1">
      <alignment horizontal="center" vertical="top" wrapText="1"/>
    </xf>
    <xf numFmtId="166" fontId="4" fillId="3" borderId="6" xfId="1" applyNumberFormat="1" applyFont="1" applyFill="1" applyBorder="1" applyAlignment="1" applyProtection="1">
      <alignment vertical="top"/>
      <protection locked="0"/>
    </xf>
    <xf numFmtId="166" fontId="5" fillId="0" borderId="13" xfId="1" applyNumberFormat="1" applyFont="1" applyBorder="1" applyAlignment="1">
      <alignment vertical="top"/>
    </xf>
    <xf numFmtId="166" fontId="4" fillId="3" borderId="6" xfId="0" applyNumberFormat="1" applyFont="1" applyFill="1" applyBorder="1" applyAlignment="1" applyProtection="1">
      <alignment vertical="top"/>
      <protection locked="0"/>
    </xf>
    <xf numFmtId="0" fontId="4" fillId="10" borderId="4" xfId="0" applyFont="1" applyFill="1" applyBorder="1" applyAlignment="1">
      <alignment vertical="top" wrapText="1"/>
    </xf>
    <xf numFmtId="9" fontId="9" fillId="11" borderId="1" xfId="2" applyFont="1" applyFill="1" applyBorder="1" applyProtection="1">
      <protection locked="0"/>
    </xf>
    <xf numFmtId="0" fontId="15" fillId="6" borderId="7" xfId="0" applyFont="1" applyFill="1" applyBorder="1" applyAlignment="1">
      <alignment horizontal="left" wrapText="1"/>
    </xf>
    <xf numFmtId="164" fontId="3" fillId="6" borderId="7" xfId="0" applyNumberFormat="1" applyFont="1" applyFill="1" applyBorder="1" applyAlignment="1" applyProtection="1">
      <alignment vertical="top"/>
      <protection locked="0"/>
    </xf>
    <xf numFmtId="0" fontId="13" fillId="11" borderId="7" xfId="0" applyFont="1" applyFill="1" applyBorder="1" applyAlignment="1">
      <alignment vertical="top"/>
    </xf>
    <xf numFmtId="0" fontId="9" fillId="11" borderId="14" xfId="0" applyFont="1" applyFill="1" applyBorder="1" applyProtection="1">
      <protection locked="0"/>
    </xf>
    <xf numFmtId="0" fontId="8" fillId="6" borderId="16" xfId="0" applyFont="1" applyFill="1" applyBorder="1" applyAlignment="1">
      <alignment horizontal="left"/>
    </xf>
    <xf numFmtId="0" fontId="3" fillId="6" borderId="2" xfId="0" applyFont="1" applyFill="1" applyBorder="1" applyAlignment="1" applyProtection="1">
      <alignment vertical="top"/>
      <protection locked="0"/>
    </xf>
    <xf numFmtId="0" fontId="12" fillId="11" borderId="16" xfId="0" applyFont="1" applyFill="1" applyBorder="1" applyAlignment="1">
      <alignment horizontal="left"/>
    </xf>
    <xf numFmtId="164" fontId="4" fillId="10" borderId="6" xfId="0" applyNumberFormat="1" applyFont="1" applyFill="1" applyBorder="1" applyAlignment="1">
      <alignment vertical="top"/>
    </xf>
    <xf numFmtId="165" fontId="4" fillId="10" borderId="6" xfId="0" applyNumberFormat="1" applyFont="1" applyFill="1" applyBorder="1" applyAlignment="1">
      <alignment vertical="top"/>
    </xf>
    <xf numFmtId="166" fontId="4" fillId="5" borderId="6" xfId="0" applyNumberFormat="1" applyFont="1" applyFill="1" applyBorder="1" applyAlignment="1" applyProtection="1">
      <alignment vertical="top"/>
      <protection locked="0"/>
    </xf>
    <xf numFmtId="0" fontId="18" fillId="0" borderId="0" xfId="0" applyFont="1" applyAlignment="1">
      <alignment horizontal="left" vertical="top" wrapText="1"/>
    </xf>
    <xf numFmtId="0" fontId="18" fillId="0" borderId="0" xfId="0" applyFont="1" applyAlignment="1">
      <alignment horizontal="left" vertical="top"/>
    </xf>
    <xf numFmtId="0" fontId="20" fillId="12" borderId="0" xfId="0" applyFont="1" applyFill="1" applyAlignment="1">
      <alignment horizontal="left" vertical="top" wrapText="1"/>
    </xf>
    <xf numFmtId="0" fontId="19" fillId="0" borderId="0" xfId="0" applyFont="1" applyAlignment="1">
      <alignment horizontal="left" vertical="top"/>
    </xf>
    <xf numFmtId="0" fontId="5" fillId="7" borderId="7" xfId="0" applyFont="1" applyFill="1" applyBorder="1" applyAlignment="1">
      <alignment horizontal="left" vertical="top" wrapText="1"/>
    </xf>
    <xf numFmtId="0" fontId="18" fillId="0" borderId="0" xfId="0" applyFont="1" applyAlignment="1">
      <alignment horizontal="left" vertical="top" wrapText="1"/>
    </xf>
    <xf numFmtId="0" fontId="18" fillId="0" borderId="0" xfId="0" applyFont="1" applyAlignment="1">
      <alignment horizontal="left" vertical="top"/>
    </xf>
    <xf numFmtId="0" fontId="22" fillId="0" borderId="0" xfId="0" applyFont="1" applyAlignment="1">
      <alignment horizontal="left" vertical="top"/>
    </xf>
    <xf numFmtId="0" fontId="5" fillId="2" borderId="3" xfId="0" applyFont="1" applyFill="1" applyBorder="1" applyAlignment="1" applyProtection="1">
      <alignment horizontal="center" vertical="top"/>
      <protection locked="0"/>
    </xf>
    <xf numFmtId="0" fontId="5" fillId="2" borderId="5" xfId="0" applyFont="1" applyFill="1" applyBorder="1" applyAlignment="1" applyProtection="1">
      <alignment horizontal="center" vertical="top"/>
      <protection locked="0"/>
    </xf>
    <xf numFmtId="0" fontId="11" fillId="2" borderId="1" xfId="0" applyFont="1" applyFill="1" applyBorder="1" applyAlignment="1" applyProtection="1">
      <alignment horizontal="center"/>
      <protection locked="0"/>
    </xf>
    <xf numFmtId="0" fontId="11" fillId="2" borderId="14" xfId="0" applyFont="1" applyFill="1" applyBorder="1" applyAlignment="1" applyProtection="1">
      <alignment horizontal="center"/>
      <protection locked="0"/>
    </xf>
    <xf numFmtId="0" fontId="11" fillId="2" borderId="2" xfId="0" applyFont="1" applyFill="1" applyBorder="1" applyAlignment="1" applyProtection="1">
      <alignment horizontal="center"/>
      <protection locked="0"/>
    </xf>
    <xf numFmtId="164" fontId="2" fillId="7" borderId="3" xfId="0" applyNumberFormat="1" applyFont="1" applyFill="1" applyBorder="1" applyAlignment="1">
      <alignment horizontal="center" vertical="top" wrapText="1"/>
    </xf>
    <xf numFmtId="0" fontId="1" fillId="8" borderId="5" xfId="0" applyFont="1" applyFill="1" applyBorder="1"/>
    <xf numFmtId="0" fontId="2" fillId="7" borderId="3" xfId="0" applyFont="1" applyFill="1" applyBorder="1" applyAlignment="1">
      <alignment horizontal="center" vertical="top" wrapText="1"/>
    </xf>
    <xf numFmtId="0" fontId="2" fillId="7" borderId="4" xfId="0" applyFont="1" applyFill="1" applyBorder="1" applyAlignment="1">
      <alignment horizontal="center" vertical="top" wrapText="1"/>
    </xf>
    <xf numFmtId="0" fontId="1" fillId="8" borderId="6" xfId="0" applyFont="1" applyFill="1" applyBorder="1"/>
    <xf numFmtId="0" fontId="2" fillId="7" borderId="3" xfId="0" applyFont="1" applyFill="1" applyBorder="1" applyAlignment="1">
      <alignment horizontal="left" vertical="top" wrapText="1"/>
    </xf>
    <xf numFmtId="0" fontId="2" fillId="7" borderId="3" xfId="0" applyFont="1" applyFill="1" applyBorder="1" applyAlignment="1" applyProtection="1">
      <alignment vertical="top" wrapText="1"/>
      <protection locked="0"/>
    </xf>
    <xf numFmtId="0" fontId="1" fillId="8" borderId="5" xfId="0" applyFont="1" applyFill="1" applyBorder="1" applyProtection="1">
      <protection locked="0"/>
    </xf>
  </cellXfs>
  <cellStyles count="3">
    <cellStyle name="Normal" xfId="0" builtinId="0"/>
    <cellStyle name="Procent" xfId="2" builtinId="5"/>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U47"/>
  <sheetViews>
    <sheetView topLeftCell="A5" workbookViewId="0">
      <selection activeCell="H19" sqref="H19"/>
    </sheetView>
  </sheetViews>
  <sheetFormatPr baseColWidth="10" defaultColWidth="14.5" defaultRowHeight="15.75" customHeight="1" x14ac:dyDescent="0.15"/>
  <cols>
    <col min="1" max="1" width="6.1640625" customWidth="1"/>
    <col min="2" max="2" width="21.1640625" customWidth="1"/>
    <col min="3" max="4" width="28.6640625" customWidth="1"/>
    <col min="5" max="6" width="29.5" customWidth="1"/>
    <col min="7" max="7" width="23.5" customWidth="1"/>
    <col min="8" max="8" width="47.33203125" customWidth="1"/>
  </cols>
  <sheetData>
    <row r="1" spans="2:8" ht="43" customHeight="1" x14ac:dyDescent="0.15">
      <c r="B1" s="120" t="s">
        <v>58</v>
      </c>
      <c r="C1" s="120"/>
    </row>
    <row r="3" spans="2:8" ht="60" customHeight="1" x14ac:dyDescent="0.15">
      <c r="B3" s="116" t="s">
        <v>59</v>
      </c>
      <c r="C3" s="118" t="s">
        <v>61</v>
      </c>
      <c r="D3" s="119"/>
      <c r="E3" s="119"/>
      <c r="F3" s="119"/>
      <c r="G3" s="119"/>
      <c r="H3" s="119"/>
    </row>
    <row r="4" spans="2:8" ht="60" customHeight="1" x14ac:dyDescent="0.15">
      <c r="C4" s="118" t="s">
        <v>62</v>
      </c>
      <c r="D4" s="119"/>
      <c r="E4" s="119"/>
      <c r="F4" s="119"/>
      <c r="G4" s="119"/>
      <c r="H4" s="119"/>
    </row>
    <row r="5" spans="2:8" ht="60" customHeight="1" x14ac:dyDescent="0.15">
      <c r="C5" s="118" t="s">
        <v>63</v>
      </c>
      <c r="D5" s="118"/>
      <c r="E5" s="118"/>
      <c r="F5" s="118"/>
      <c r="G5" s="118"/>
      <c r="H5" s="118"/>
    </row>
    <row r="6" spans="2:8" ht="14" customHeight="1" x14ac:dyDescent="0.15">
      <c r="C6" s="113"/>
      <c r="D6" s="114"/>
      <c r="E6" s="114"/>
      <c r="F6" s="114"/>
      <c r="G6" s="114"/>
      <c r="H6" s="114"/>
    </row>
    <row r="7" spans="2:8" ht="31" customHeight="1" x14ac:dyDescent="0.15">
      <c r="B7" s="131" t="s">
        <v>0</v>
      </c>
      <c r="C7" s="132" t="s">
        <v>1</v>
      </c>
      <c r="D7" s="126" t="s">
        <v>48</v>
      </c>
      <c r="E7" s="126" t="s">
        <v>39</v>
      </c>
      <c r="F7" s="126" t="s">
        <v>40</v>
      </c>
      <c r="G7" s="128" t="s">
        <v>52</v>
      </c>
      <c r="H7" s="129" t="s">
        <v>2</v>
      </c>
    </row>
    <row r="8" spans="2:8" ht="32" customHeight="1" x14ac:dyDescent="0.15">
      <c r="B8" s="127"/>
      <c r="C8" s="133"/>
      <c r="D8" s="127"/>
      <c r="E8" s="127"/>
      <c r="F8" s="127"/>
      <c r="G8" s="127"/>
      <c r="H8" s="130"/>
    </row>
    <row r="9" spans="2:8" ht="17" customHeight="1" x14ac:dyDescent="0.15">
      <c r="B9" s="35"/>
      <c r="C9" s="41" t="s">
        <v>3</v>
      </c>
      <c r="D9" s="56"/>
      <c r="E9" s="1"/>
      <c r="F9" s="1"/>
      <c r="G9" s="2"/>
      <c r="H9" s="2"/>
    </row>
    <row r="10" spans="2:8" ht="16" x14ac:dyDescent="0.15">
      <c r="B10" s="36">
        <v>3001</v>
      </c>
      <c r="C10" s="42" t="s">
        <v>4</v>
      </c>
      <c r="D10" s="61">
        <v>375000</v>
      </c>
      <c r="E10" s="110"/>
      <c r="F10" s="60">
        <f>E10-D10</f>
        <v>-375000</v>
      </c>
      <c r="G10" s="33"/>
      <c r="H10" s="3"/>
    </row>
    <row r="11" spans="2:8" ht="16" x14ac:dyDescent="0.15">
      <c r="B11" s="37"/>
      <c r="C11" s="43" t="s">
        <v>5</v>
      </c>
      <c r="D11" s="61">
        <v>375000</v>
      </c>
      <c r="E11" s="4">
        <f t="shared" ref="E11:G11" si="0">SUM(E10)</f>
        <v>0</v>
      </c>
      <c r="F11" s="4">
        <f t="shared" si="0"/>
        <v>-375000</v>
      </c>
      <c r="G11" s="5">
        <f t="shared" si="0"/>
        <v>0</v>
      </c>
      <c r="H11" s="6"/>
    </row>
    <row r="12" spans="2:8" ht="15" x14ac:dyDescent="0.2">
      <c r="B12" s="7"/>
      <c r="C12" s="44"/>
      <c r="D12" s="62"/>
      <c r="E12" s="9"/>
      <c r="F12" s="9"/>
      <c r="G12" s="8"/>
      <c r="H12" s="10"/>
    </row>
    <row r="13" spans="2:8" ht="15" x14ac:dyDescent="0.2">
      <c r="B13" s="11"/>
      <c r="C13" s="45"/>
      <c r="D13" s="63"/>
      <c r="E13" s="13"/>
      <c r="F13" s="13"/>
      <c r="G13" s="12"/>
      <c r="H13" s="92"/>
    </row>
    <row r="14" spans="2:8" ht="20" x14ac:dyDescent="0.15">
      <c r="B14" s="70" t="s">
        <v>0</v>
      </c>
      <c r="C14" s="71" t="s">
        <v>65</v>
      </c>
      <c r="D14" s="72"/>
      <c r="E14" s="73"/>
      <c r="F14" s="73"/>
      <c r="G14" s="91"/>
      <c r="H14" s="93" t="s">
        <v>7</v>
      </c>
    </row>
    <row r="15" spans="2:8" ht="16" x14ac:dyDescent="0.15">
      <c r="B15" s="36">
        <v>4010</v>
      </c>
      <c r="C15" s="42" t="s">
        <v>8</v>
      </c>
      <c r="D15" s="61">
        <v>40000</v>
      </c>
      <c r="E15" s="110"/>
      <c r="F15" s="60">
        <f>D15-E15</f>
        <v>40000</v>
      </c>
      <c r="G15" s="90"/>
      <c r="H15" s="3"/>
    </row>
    <row r="16" spans="2:8" ht="16" x14ac:dyDescent="0.15">
      <c r="B16" s="36">
        <v>5212</v>
      </c>
      <c r="C16" s="42" t="s">
        <v>9</v>
      </c>
      <c r="D16" s="61">
        <v>0</v>
      </c>
      <c r="E16" s="110"/>
      <c r="F16" s="60">
        <f t="shared" ref="F16:F17" si="1">E16-D16</f>
        <v>0</v>
      </c>
      <c r="G16" s="90"/>
      <c r="H16" s="3"/>
    </row>
    <row r="17" spans="2:8" ht="16" x14ac:dyDescent="0.15">
      <c r="B17" s="36">
        <v>5010</v>
      </c>
      <c r="C17" s="42" t="s">
        <v>10</v>
      </c>
      <c r="D17" s="61">
        <v>36000</v>
      </c>
      <c r="E17" s="110"/>
      <c r="F17" s="60">
        <f t="shared" si="1"/>
        <v>-36000</v>
      </c>
      <c r="G17" s="90"/>
      <c r="H17" s="3"/>
    </row>
    <row r="18" spans="2:8" ht="16" x14ac:dyDescent="0.15">
      <c r="B18" s="36">
        <v>5410</v>
      </c>
      <c r="C18" s="42" t="s">
        <v>11</v>
      </c>
      <c r="D18" s="61">
        <v>2500</v>
      </c>
      <c r="E18" s="111"/>
      <c r="F18" s="60">
        <f>D18-E18</f>
        <v>2500</v>
      </c>
      <c r="G18" s="90"/>
      <c r="H18" s="3"/>
    </row>
    <row r="19" spans="2:8" ht="34" x14ac:dyDescent="0.15">
      <c r="B19" s="36" t="s">
        <v>12</v>
      </c>
      <c r="C19" s="46" t="s">
        <v>13</v>
      </c>
      <c r="D19" s="64">
        <v>9000</v>
      </c>
      <c r="E19" s="110"/>
      <c r="F19" s="60">
        <f t="shared" ref="F19:F20" si="2">D19-E19</f>
        <v>9000</v>
      </c>
      <c r="G19" s="90"/>
      <c r="H19" s="3"/>
    </row>
    <row r="20" spans="2:8" ht="16" x14ac:dyDescent="0.15">
      <c r="B20" s="36">
        <v>6072</v>
      </c>
      <c r="C20" s="42" t="s">
        <v>14</v>
      </c>
      <c r="D20" s="61">
        <v>3000</v>
      </c>
      <c r="E20" s="110"/>
      <c r="F20" s="60">
        <f t="shared" si="2"/>
        <v>3000</v>
      </c>
      <c r="G20" s="90"/>
      <c r="H20" s="3"/>
    </row>
    <row r="21" spans="2:8" ht="16" x14ac:dyDescent="0.15">
      <c r="B21" s="36">
        <v>6110</v>
      </c>
      <c r="C21" s="42" t="s">
        <v>15</v>
      </c>
      <c r="D21" s="61">
        <v>500</v>
      </c>
      <c r="E21" s="110"/>
      <c r="F21" s="60">
        <f>D21-E21</f>
        <v>500</v>
      </c>
      <c r="G21" s="90"/>
      <c r="H21" s="3"/>
    </row>
    <row r="22" spans="2:8" ht="16" x14ac:dyDescent="0.15">
      <c r="B22" s="36">
        <v>6212</v>
      </c>
      <c r="C22" s="42" t="s">
        <v>16</v>
      </c>
      <c r="D22" s="61">
        <v>898</v>
      </c>
      <c r="E22" s="110"/>
      <c r="F22" s="60">
        <f t="shared" ref="F22:F25" si="3">D22-E22</f>
        <v>898</v>
      </c>
      <c r="G22" s="90"/>
      <c r="H22" s="3"/>
    </row>
    <row r="23" spans="2:8" ht="16" x14ac:dyDescent="0.15">
      <c r="B23" s="36">
        <v>6310</v>
      </c>
      <c r="C23" s="42" t="s">
        <v>17</v>
      </c>
      <c r="D23" s="61">
        <v>2700</v>
      </c>
      <c r="E23" s="110"/>
      <c r="F23" s="60">
        <f t="shared" si="3"/>
        <v>2700</v>
      </c>
      <c r="G23" s="90"/>
      <c r="H23" s="3"/>
    </row>
    <row r="24" spans="2:8" ht="16" x14ac:dyDescent="0.15">
      <c r="B24" s="36">
        <v>6530</v>
      </c>
      <c r="C24" s="42" t="s">
        <v>18</v>
      </c>
      <c r="D24" s="61">
        <v>4140</v>
      </c>
      <c r="E24" s="110"/>
      <c r="F24" s="60">
        <f t="shared" si="3"/>
        <v>4140</v>
      </c>
      <c r="G24" s="90"/>
      <c r="H24" s="3"/>
    </row>
    <row r="25" spans="2:8" ht="16" x14ac:dyDescent="0.15">
      <c r="B25" s="38">
        <v>6590.6990999999998</v>
      </c>
      <c r="C25" s="42" t="s">
        <v>19</v>
      </c>
      <c r="D25" s="61">
        <v>14000</v>
      </c>
      <c r="E25" s="110"/>
      <c r="F25" s="60">
        <f t="shared" si="3"/>
        <v>14000</v>
      </c>
      <c r="G25" s="90"/>
      <c r="H25" s="54"/>
    </row>
    <row r="26" spans="2:8" ht="57" x14ac:dyDescent="0.15">
      <c r="B26" s="117" t="s">
        <v>64</v>
      </c>
      <c r="C26" s="75" t="s">
        <v>20</v>
      </c>
      <c r="D26" s="76">
        <f t="shared" ref="D26:G26" si="4">SUM(D15:D25)</f>
        <v>112738</v>
      </c>
      <c r="E26" s="77">
        <f t="shared" si="4"/>
        <v>0</v>
      </c>
      <c r="F26" s="77">
        <f>SUM(F15:F25)</f>
        <v>40738</v>
      </c>
      <c r="G26" s="77">
        <f t="shared" si="4"/>
        <v>0</v>
      </c>
      <c r="H26" s="78"/>
    </row>
    <row r="27" spans="2:8" ht="18" x14ac:dyDescent="0.15">
      <c r="B27" s="39"/>
      <c r="C27" s="48"/>
      <c r="D27" s="66"/>
      <c r="E27" s="16"/>
      <c r="F27" s="16"/>
      <c r="G27" s="17"/>
      <c r="H27" s="18"/>
    </row>
    <row r="28" spans="2:8" ht="20" x14ac:dyDescent="0.15">
      <c r="B28" s="79"/>
      <c r="C28" s="80" t="s">
        <v>21</v>
      </c>
      <c r="D28" s="81"/>
      <c r="E28" s="82"/>
      <c r="F28" s="82"/>
      <c r="G28" s="83"/>
      <c r="H28" s="84" t="s">
        <v>7</v>
      </c>
    </row>
    <row r="29" spans="2:8" ht="16" x14ac:dyDescent="0.15">
      <c r="B29" s="36">
        <v>7220</v>
      </c>
      <c r="C29" s="42" t="s">
        <v>22</v>
      </c>
      <c r="D29" s="61">
        <v>120000</v>
      </c>
      <c r="E29" s="32"/>
      <c r="F29" s="112">
        <f>E29-D29</f>
        <v>-120000</v>
      </c>
      <c r="G29" s="98"/>
      <c r="H29" s="3"/>
    </row>
    <row r="30" spans="2:8" ht="16" x14ac:dyDescent="0.15">
      <c r="B30" s="36">
        <v>7510</v>
      </c>
      <c r="C30" s="42" t="s">
        <v>23</v>
      </c>
      <c r="D30" s="61">
        <v>39600</v>
      </c>
      <c r="E30" s="33"/>
      <c r="F30" s="112">
        <f t="shared" ref="F30:F32" si="5">E30-D30</f>
        <v>-39600</v>
      </c>
      <c r="G30" s="98"/>
      <c r="H30" s="3"/>
    </row>
    <row r="31" spans="2:8" ht="16" x14ac:dyDescent="0.15">
      <c r="B31" s="36">
        <v>7410</v>
      </c>
      <c r="C31" s="42" t="s">
        <v>24</v>
      </c>
      <c r="D31" s="61">
        <v>0</v>
      </c>
      <c r="E31" s="33"/>
      <c r="F31" s="112">
        <f t="shared" si="5"/>
        <v>0</v>
      </c>
      <c r="G31" s="98"/>
      <c r="H31" s="3"/>
    </row>
    <row r="32" spans="2:8" ht="16" x14ac:dyDescent="0.15">
      <c r="B32" s="36">
        <v>7530</v>
      </c>
      <c r="C32" s="42" t="s">
        <v>25</v>
      </c>
      <c r="D32" s="61">
        <v>0</v>
      </c>
      <c r="E32" s="33"/>
      <c r="F32" s="112">
        <f t="shared" si="5"/>
        <v>0</v>
      </c>
      <c r="G32" s="98"/>
      <c r="H32" s="3"/>
    </row>
    <row r="33" spans="1:21" ht="38" x14ac:dyDescent="0.15">
      <c r="B33" s="40"/>
      <c r="C33" s="47" t="s">
        <v>26</v>
      </c>
      <c r="D33" s="65">
        <f t="shared" ref="D33:F33" si="6">SUM(D29:D32)</f>
        <v>159600</v>
      </c>
      <c r="E33" s="14">
        <f t="shared" si="6"/>
        <v>0</v>
      </c>
      <c r="F33" s="14">
        <f t="shared" si="6"/>
        <v>-159600</v>
      </c>
      <c r="G33" s="99">
        <f>SUM(G29:G32)</f>
        <v>0</v>
      </c>
      <c r="H33" s="15"/>
    </row>
    <row r="34" spans="1:21" ht="16" x14ac:dyDescent="0.15">
      <c r="B34" s="121"/>
      <c r="C34" s="49"/>
      <c r="D34" s="67"/>
      <c r="E34" s="17"/>
      <c r="F34" s="17"/>
      <c r="G34" s="17"/>
      <c r="H34" s="96"/>
    </row>
    <row r="35" spans="1:21" ht="20" x14ac:dyDescent="0.15">
      <c r="B35" s="122"/>
      <c r="C35" s="50" t="s">
        <v>27</v>
      </c>
      <c r="D35" s="68"/>
      <c r="E35" s="19"/>
      <c r="F35" s="58"/>
      <c r="G35" s="95"/>
      <c r="H35" s="97" t="s">
        <v>7</v>
      </c>
    </row>
    <row r="36" spans="1:21" ht="16" x14ac:dyDescent="0.15">
      <c r="B36" s="55">
        <v>7834</v>
      </c>
      <c r="C36" s="42" t="s">
        <v>28</v>
      </c>
      <c r="D36" s="61">
        <v>9000</v>
      </c>
      <c r="E36" s="33"/>
      <c r="F36" s="60">
        <f>E36-D36</f>
        <v>-9000</v>
      </c>
      <c r="G36" s="33"/>
      <c r="H36" s="94"/>
    </row>
    <row r="37" spans="1:21" ht="16" x14ac:dyDescent="0.15">
      <c r="B37" s="55">
        <v>8410</v>
      </c>
      <c r="C37" s="51" t="s">
        <v>29</v>
      </c>
      <c r="D37" s="61">
        <v>0</v>
      </c>
      <c r="E37" s="89"/>
      <c r="F37" s="60">
        <f>E37-D37</f>
        <v>0</v>
      </c>
      <c r="G37" s="34"/>
      <c r="H37" s="101"/>
    </row>
    <row r="38" spans="1:21" ht="19" x14ac:dyDescent="0.15">
      <c r="B38" s="20"/>
      <c r="C38" s="52" t="s">
        <v>41</v>
      </c>
      <c r="D38" s="69" cm="1">
        <f t="array" ref="D38:D39">D36:D37</f>
        <v>9000</v>
      </c>
      <c r="E38" s="69" cm="1">
        <f t="array" ref="E38:E39">E36:E37</f>
        <v>0</v>
      </c>
      <c r="F38" s="69" cm="1">
        <f t="array" ref="F38:F39">F36:F37</f>
        <v>-9000</v>
      </c>
      <c r="G38" s="69" cm="1">
        <f t="array" ref="G38:G39">G36:G37</f>
        <v>0</v>
      </c>
      <c r="H38" s="21"/>
    </row>
    <row r="39" spans="1:21" ht="18" x14ac:dyDescent="0.15">
      <c r="B39" s="59"/>
      <c r="C39" s="59"/>
      <c r="D39" s="22">
        <v>0</v>
      </c>
      <c r="E39" s="22">
        <v>0</v>
      </c>
      <c r="F39" s="22">
        <v>0</v>
      </c>
      <c r="G39" s="22">
        <v>0</v>
      </c>
      <c r="H39" s="22"/>
    </row>
    <row r="40" spans="1:21" ht="38" x14ac:dyDescent="0.15">
      <c r="B40" s="85"/>
      <c r="C40" s="86" t="s">
        <v>30</v>
      </c>
      <c r="D40" s="87">
        <f>D26+D33+D38</f>
        <v>281338</v>
      </c>
      <c r="E40" s="87">
        <f t="shared" ref="E40:G40" si="7">E26+E33+E38</f>
        <v>0</v>
      </c>
      <c r="F40" s="87">
        <f t="shared" si="7"/>
        <v>-127862</v>
      </c>
      <c r="G40" s="87">
        <f t="shared" si="7"/>
        <v>0</v>
      </c>
      <c r="H40" s="88"/>
    </row>
    <row r="41" spans="1:21" ht="15" x14ac:dyDescent="0.2">
      <c r="B41" s="23"/>
      <c r="C41" s="53"/>
      <c r="D41" s="57"/>
      <c r="E41" s="24"/>
      <c r="F41" s="24"/>
      <c r="G41" s="25"/>
      <c r="H41" s="26"/>
    </row>
    <row r="42" spans="1:21" ht="17" x14ac:dyDescent="0.2">
      <c r="B42" s="107"/>
      <c r="C42" s="106" t="s">
        <v>31</v>
      </c>
      <c r="D42" s="102">
        <f>D44/D11</f>
        <v>0.24976533333333334</v>
      </c>
      <c r="E42" s="102" t="e">
        <f t="shared" ref="E42:G42" si="8">E44/E11</f>
        <v>#DIV/0!</v>
      </c>
      <c r="F42" s="102" t="e">
        <f>E42-D42</f>
        <v>#DIV/0!</v>
      </c>
      <c r="G42" s="102" t="e">
        <f t="shared" si="8"/>
        <v>#DIV/0!</v>
      </c>
      <c r="H42" s="103" t="s">
        <v>32</v>
      </c>
    </row>
    <row r="43" spans="1:21" ht="18" x14ac:dyDescent="0.2">
      <c r="A43" s="27"/>
      <c r="B43" s="23"/>
      <c r="C43" s="123"/>
      <c r="D43" s="124"/>
      <c r="E43" s="125"/>
      <c r="F43" s="123"/>
      <c r="G43" s="124"/>
      <c r="H43" s="125"/>
      <c r="I43" s="27"/>
      <c r="J43" s="27"/>
      <c r="K43" s="27"/>
      <c r="L43" s="27"/>
      <c r="M43" s="27"/>
      <c r="N43" s="27"/>
      <c r="O43" s="27"/>
      <c r="P43" s="27"/>
      <c r="Q43" s="27"/>
      <c r="R43" s="27"/>
      <c r="S43" s="27"/>
      <c r="T43" s="27"/>
      <c r="U43" s="27"/>
    </row>
    <row r="44" spans="1:21" ht="18" x14ac:dyDescent="0.15">
      <c r="B44" s="109"/>
      <c r="C44" s="108" t="s">
        <v>33</v>
      </c>
      <c r="D44" s="104">
        <f>D11-D40</f>
        <v>93662</v>
      </c>
      <c r="E44" s="104">
        <f t="shared" ref="E44:G44" si="9">E11-E40</f>
        <v>0</v>
      </c>
      <c r="F44" s="104">
        <f>F11+F40</f>
        <v>-502862</v>
      </c>
      <c r="G44" s="104">
        <f t="shared" si="9"/>
        <v>0</v>
      </c>
      <c r="H44" s="105"/>
    </row>
    <row r="45" spans="1:21" ht="13" x14ac:dyDescent="0.15">
      <c r="B45" s="28"/>
    </row>
    <row r="46" spans="1:21" ht="34" x14ac:dyDescent="0.15">
      <c r="B46" s="29"/>
      <c r="E46" s="30"/>
      <c r="F46" s="30"/>
      <c r="H46" s="115" t="s">
        <v>60</v>
      </c>
    </row>
    <row r="47" spans="1:21" ht="13" x14ac:dyDescent="0.15"/>
  </sheetData>
  <mergeCells count="14">
    <mergeCell ref="C3:H3"/>
    <mergeCell ref="B1:C1"/>
    <mergeCell ref="B34:B35"/>
    <mergeCell ref="C43:E43"/>
    <mergeCell ref="F43:H43"/>
    <mergeCell ref="C4:H4"/>
    <mergeCell ref="C5:H5"/>
    <mergeCell ref="D7:D8"/>
    <mergeCell ref="E7:E8"/>
    <mergeCell ref="F7:F8"/>
    <mergeCell ref="G7:G8"/>
    <mergeCell ref="H7:H8"/>
    <mergeCell ref="B7:B8"/>
    <mergeCell ref="C7:C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B1:H41"/>
  <sheetViews>
    <sheetView tabSelected="1" topLeftCell="A17" workbookViewId="0">
      <selection activeCell="E13" sqref="E13"/>
    </sheetView>
  </sheetViews>
  <sheetFormatPr baseColWidth="10" defaultColWidth="14.5" defaultRowHeight="15.75" customHeight="1" x14ac:dyDescent="0.15"/>
  <cols>
    <col min="1" max="1" width="4.83203125" customWidth="1"/>
    <col min="2" max="2" width="19.6640625" customWidth="1"/>
    <col min="3" max="4" width="28.6640625" customWidth="1"/>
    <col min="5" max="6" width="29.5" customWidth="1"/>
    <col min="7" max="7" width="23.5" customWidth="1"/>
    <col min="8" max="8" width="47.33203125" customWidth="1"/>
  </cols>
  <sheetData>
    <row r="1" spans="2:8" ht="13" customHeight="1" x14ac:dyDescent="0.15">
      <c r="B1" s="131" t="s">
        <v>0</v>
      </c>
      <c r="C1" s="132" t="s">
        <v>1</v>
      </c>
      <c r="D1" s="126" t="s">
        <v>48</v>
      </c>
      <c r="E1" s="126" t="s">
        <v>39</v>
      </c>
      <c r="F1" s="126" t="s">
        <v>40</v>
      </c>
      <c r="G1" s="128" t="s">
        <v>52</v>
      </c>
      <c r="H1" s="129" t="s">
        <v>2</v>
      </c>
    </row>
    <row r="2" spans="2:8" ht="29" customHeight="1" x14ac:dyDescent="0.15">
      <c r="B2" s="127"/>
      <c r="C2" s="133"/>
      <c r="D2" s="127"/>
      <c r="E2" s="127"/>
      <c r="F2" s="127"/>
      <c r="G2" s="127"/>
      <c r="H2" s="130"/>
    </row>
    <row r="3" spans="2:8" ht="18" x14ac:dyDescent="0.15">
      <c r="B3" s="35"/>
      <c r="C3" s="41" t="s">
        <v>3</v>
      </c>
      <c r="D3" s="56"/>
      <c r="E3" s="1"/>
      <c r="F3" s="1"/>
      <c r="G3" s="2"/>
      <c r="H3" s="2"/>
    </row>
    <row r="4" spans="2:8" ht="68" x14ac:dyDescent="0.15">
      <c r="B4" s="36">
        <v>3001</v>
      </c>
      <c r="C4" s="42" t="s">
        <v>4</v>
      </c>
      <c r="D4" s="61">
        <v>375000</v>
      </c>
      <c r="E4" s="1">
        <v>317451</v>
      </c>
      <c r="F4" s="60">
        <f>E4-D4</f>
        <v>-57549</v>
      </c>
      <c r="G4" s="33">
        <f>E4*1.05</f>
        <v>333323.55</v>
      </c>
      <c r="H4" s="3" t="s">
        <v>42</v>
      </c>
    </row>
    <row r="5" spans="2:8" ht="16" x14ac:dyDescent="0.15">
      <c r="B5" s="37"/>
      <c r="C5" s="43" t="s">
        <v>5</v>
      </c>
      <c r="D5" s="61">
        <v>375000</v>
      </c>
      <c r="E5" s="4">
        <f t="shared" ref="E5:G5" si="0">SUM(E4)</f>
        <v>317451</v>
      </c>
      <c r="F5" s="4">
        <f t="shared" si="0"/>
        <v>-57549</v>
      </c>
      <c r="G5" s="5">
        <f t="shared" si="0"/>
        <v>333323.55</v>
      </c>
      <c r="H5" s="6"/>
    </row>
    <row r="6" spans="2:8" ht="15" x14ac:dyDescent="0.2">
      <c r="B6" s="7"/>
      <c r="C6" s="44"/>
      <c r="D6" s="62"/>
      <c r="E6" s="9"/>
      <c r="F6" s="9"/>
      <c r="G6" s="8"/>
      <c r="H6" s="10"/>
    </row>
    <row r="7" spans="2:8" ht="15" x14ac:dyDescent="0.2">
      <c r="B7" s="11"/>
      <c r="C7" s="45"/>
      <c r="D7" s="63"/>
      <c r="E7" s="13"/>
      <c r="F7" s="13"/>
      <c r="G7" s="12"/>
      <c r="H7" s="92"/>
    </row>
    <row r="8" spans="2:8" ht="20" x14ac:dyDescent="0.15">
      <c r="B8" s="70" t="s">
        <v>0</v>
      </c>
      <c r="C8" s="71" t="s">
        <v>6</v>
      </c>
      <c r="D8" s="72"/>
      <c r="E8" s="73"/>
      <c r="F8" s="73"/>
      <c r="G8" s="91"/>
      <c r="H8" s="93" t="s">
        <v>7</v>
      </c>
    </row>
    <row r="9" spans="2:8" ht="68" x14ac:dyDescent="0.15">
      <c r="B9" s="36">
        <v>4010</v>
      </c>
      <c r="C9" s="42" t="s">
        <v>8</v>
      </c>
      <c r="D9" s="61">
        <v>40000</v>
      </c>
      <c r="E9" s="1">
        <v>56897</v>
      </c>
      <c r="F9" s="60">
        <f>D9-E9</f>
        <v>-16897</v>
      </c>
      <c r="G9" s="90">
        <v>34000</v>
      </c>
      <c r="H9" s="3" t="s">
        <v>53</v>
      </c>
    </row>
    <row r="10" spans="2:8" ht="34" x14ac:dyDescent="0.15">
      <c r="B10" s="36">
        <v>5212</v>
      </c>
      <c r="C10" s="42" t="s">
        <v>9</v>
      </c>
      <c r="D10" s="61">
        <v>0</v>
      </c>
      <c r="E10" s="1">
        <v>0</v>
      </c>
      <c r="F10" s="60">
        <f t="shared" ref="F10:F11" si="1">E10-D10</f>
        <v>0</v>
      </c>
      <c r="G10" s="90">
        <v>2385</v>
      </c>
      <c r="H10" s="3" t="s">
        <v>47</v>
      </c>
    </row>
    <row r="11" spans="2:8" ht="51" x14ac:dyDescent="0.15">
      <c r="B11" s="36">
        <v>5010</v>
      </c>
      <c r="C11" s="42" t="s">
        <v>10</v>
      </c>
      <c r="D11" s="61">
        <v>36000</v>
      </c>
      <c r="E11" s="1">
        <v>36000</v>
      </c>
      <c r="F11" s="60">
        <f t="shared" si="1"/>
        <v>0</v>
      </c>
      <c r="G11" s="90">
        <v>30000</v>
      </c>
      <c r="H11" s="3" t="s">
        <v>46</v>
      </c>
    </row>
    <row r="12" spans="2:8" ht="34" x14ac:dyDescent="0.15">
      <c r="B12" s="36">
        <v>5410</v>
      </c>
      <c r="C12" s="42" t="s">
        <v>11</v>
      </c>
      <c r="D12" s="61">
        <v>2500</v>
      </c>
      <c r="E12" s="31">
        <v>4900</v>
      </c>
      <c r="F12" s="60">
        <f>D12-E12</f>
        <v>-2400</v>
      </c>
      <c r="G12" s="90">
        <v>6000</v>
      </c>
      <c r="H12" s="3" t="s">
        <v>54</v>
      </c>
    </row>
    <row r="13" spans="2:8" ht="51" x14ac:dyDescent="0.15">
      <c r="B13" s="36" t="s">
        <v>12</v>
      </c>
      <c r="C13" s="46" t="s">
        <v>13</v>
      </c>
      <c r="D13" s="64">
        <v>9000</v>
      </c>
      <c r="E13" s="1">
        <v>10438</v>
      </c>
      <c r="F13" s="60">
        <f t="shared" ref="F13:F14" si="2">D13-E13</f>
        <v>-1438</v>
      </c>
      <c r="G13" s="90">
        <v>2100</v>
      </c>
      <c r="H13" s="3" t="s">
        <v>55</v>
      </c>
    </row>
    <row r="14" spans="2:8" ht="34" x14ac:dyDescent="0.15">
      <c r="B14" s="36">
        <v>6072</v>
      </c>
      <c r="C14" s="42" t="s">
        <v>14</v>
      </c>
      <c r="D14" s="61">
        <v>3000</v>
      </c>
      <c r="E14" s="1">
        <v>5062</v>
      </c>
      <c r="F14" s="60">
        <f t="shared" si="2"/>
        <v>-2062</v>
      </c>
      <c r="G14" s="90">
        <v>0</v>
      </c>
      <c r="H14" s="3" t="s">
        <v>56</v>
      </c>
    </row>
    <row r="15" spans="2:8" ht="17" x14ac:dyDescent="0.15">
      <c r="B15" s="36">
        <v>6110</v>
      </c>
      <c r="C15" s="42" t="s">
        <v>15</v>
      </c>
      <c r="D15" s="61">
        <v>500</v>
      </c>
      <c r="E15" s="1">
        <v>2004.8</v>
      </c>
      <c r="F15" s="60">
        <f>D15-E15</f>
        <v>-1504.8</v>
      </c>
      <c r="G15" s="90">
        <v>250</v>
      </c>
      <c r="H15" s="3" t="s">
        <v>45</v>
      </c>
    </row>
    <row r="16" spans="2:8" ht="34" x14ac:dyDescent="0.15">
      <c r="B16" s="36">
        <v>6212</v>
      </c>
      <c r="C16" s="42" t="s">
        <v>16</v>
      </c>
      <c r="D16" s="61">
        <v>898</v>
      </c>
      <c r="E16" s="1">
        <v>898</v>
      </c>
      <c r="F16" s="60">
        <f t="shared" ref="F16:F19" si="3">D16-E16</f>
        <v>0</v>
      </c>
      <c r="G16" s="90">
        <v>898</v>
      </c>
      <c r="H16" s="3" t="s">
        <v>57</v>
      </c>
    </row>
    <row r="17" spans="2:8" ht="34" x14ac:dyDescent="0.15">
      <c r="B17" s="36">
        <v>6310</v>
      </c>
      <c r="C17" s="42" t="s">
        <v>17</v>
      </c>
      <c r="D17" s="61">
        <v>2700</v>
      </c>
      <c r="E17" s="1">
        <v>2700</v>
      </c>
      <c r="F17" s="60">
        <f t="shared" si="3"/>
        <v>0</v>
      </c>
      <c r="G17" s="90">
        <v>2400</v>
      </c>
      <c r="H17" s="3" t="s">
        <v>44</v>
      </c>
    </row>
    <row r="18" spans="2:8" ht="51" x14ac:dyDescent="0.15">
      <c r="B18" s="36">
        <v>6530</v>
      </c>
      <c r="C18" s="42" t="s">
        <v>18</v>
      </c>
      <c r="D18" s="61">
        <v>4140</v>
      </c>
      <c r="E18" s="1">
        <v>4140</v>
      </c>
      <c r="F18" s="60">
        <f t="shared" si="3"/>
        <v>0</v>
      </c>
      <c r="G18" s="90">
        <v>4140</v>
      </c>
      <c r="H18" s="3" t="s">
        <v>43</v>
      </c>
    </row>
    <row r="19" spans="2:8" ht="68" x14ac:dyDescent="0.15">
      <c r="B19" s="38">
        <v>6590.6990999999998</v>
      </c>
      <c r="C19" s="42" t="s">
        <v>19</v>
      </c>
      <c r="D19" s="61">
        <v>14000</v>
      </c>
      <c r="E19" s="1">
        <v>12960</v>
      </c>
      <c r="F19" s="60">
        <f t="shared" si="3"/>
        <v>1040</v>
      </c>
      <c r="G19" s="90">
        <v>13000</v>
      </c>
      <c r="H19" s="54" t="s">
        <v>37</v>
      </c>
    </row>
    <row r="20" spans="2:8" ht="57" x14ac:dyDescent="0.15">
      <c r="B20" s="74" t="s">
        <v>38</v>
      </c>
      <c r="C20" s="75" t="s">
        <v>20</v>
      </c>
      <c r="D20" s="76">
        <f t="shared" ref="D20:G20" si="4">SUM(D9:D19)</f>
        <v>112738</v>
      </c>
      <c r="E20" s="77">
        <f t="shared" si="4"/>
        <v>135999.79999999999</v>
      </c>
      <c r="F20" s="77">
        <f>SUM(F9:F19)</f>
        <v>-23261.8</v>
      </c>
      <c r="G20" s="77">
        <f t="shared" si="4"/>
        <v>95173</v>
      </c>
      <c r="H20" s="78"/>
    </row>
    <row r="21" spans="2:8" ht="18" x14ac:dyDescent="0.15">
      <c r="B21" s="39"/>
      <c r="C21" s="48"/>
      <c r="D21" s="66"/>
      <c r="E21" s="16"/>
      <c r="F21" s="16"/>
      <c r="G21" s="17"/>
      <c r="H21" s="18"/>
    </row>
    <row r="22" spans="2:8" ht="20" x14ac:dyDescent="0.15">
      <c r="B22" s="79"/>
      <c r="C22" s="80" t="s">
        <v>21</v>
      </c>
      <c r="D22" s="81"/>
      <c r="E22" s="82"/>
      <c r="F22" s="82"/>
      <c r="G22" s="83"/>
      <c r="H22" s="84" t="s">
        <v>7</v>
      </c>
    </row>
    <row r="23" spans="2:8" ht="68" x14ac:dyDescent="0.15">
      <c r="B23" s="36">
        <v>7220</v>
      </c>
      <c r="C23" s="42" t="s">
        <v>22</v>
      </c>
      <c r="D23" s="61">
        <v>120000</v>
      </c>
      <c r="E23" s="32">
        <v>120000</v>
      </c>
      <c r="F23" s="100">
        <f>E23-D23</f>
        <v>0</v>
      </c>
      <c r="G23" s="98">
        <f>32960*3</f>
        <v>98880</v>
      </c>
      <c r="H23" s="3" t="s">
        <v>34</v>
      </c>
    </row>
    <row r="24" spans="2:8" ht="17" x14ac:dyDescent="0.15">
      <c r="B24" s="36">
        <v>7510</v>
      </c>
      <c r="C24" s="42" t="s">
        <v>23</v>
      </c>
      <c r="D24" s="61">
        <v>39600</v>
      </c>
      <c r="E24" s="33">
        <v>39600</v>
      </c>
      <c r="F24" s="100">
        <f t="shared" ref="F24:F26" si="5">E24-D24</f>
        <v>0</v>
      </c>
      <c r="G24" s="98">
        <f>G23*0.3142</f>
        <v>31068.095999999998</v>
      </c>
      <c r="H24" s="3" t="s">
        <v>35</v>
      </c>
    </row>
    <row r="25" spans="2:8" ht="34" x14ac:dyDescent="0.15">
      <c r="B25" s="36">
        <v>7410</v>
      </c>
      <c r="C25" s="42" t="s">
        <v>24</v>
      </c>
      <c r="D25" s="61">
        <v>0</v>
      </c>
      <c r="E25" s="33">
        <v>0</v>
      </c>
      <c r="F25" s="100">
        <f t="shared" si="5"/>
        <v>0</v>
      </c>
      <c r="G25" s="98">
        <f>2000*3</f>
        <v>6000</v>
      </c>
      <c r="H25" s="3" t="s">
        <v>49</v>
      </c>
    </row>
    <row r="26" spans="2:8" ht="34" x14ac:dyDescent="0.15">
      <c r="B26" s="36">
        <v>7530</v>
      </c>
      <c r="C26" s="42" t="s">
        <v>25</v>
      </c>
      <c r="D26" s="61">
        <v>0</v>
      </c>
      <c r="E26" s="33">
        <v>0</v>
      </c>
      <c r="F26" s="100">
        <f t="shared" si="5"/>
        <v>0</v>
      </c>
      <c r="G26" s="98">
        <f>G25*0.2426</f>
        <v>1455.6000000000001</v>
      </c>
      <c r="H26" s="3" t="s">
        <v>50</v>
      </c>
    </row>
    <row r="27" spans="2:8" ht="38" x14ac:dyDescent="0.15">
      <c r="B27" s="40"/>
      <c r="C27" s="47" t="s">
        <v>26</v>
      </c>
      <c r="D27" s="65">
        <f t="shared" ref="D27:F27" si="6">SUM(D23:D26)</f>
        <v>159600</v>
      </c>
      <c r="E27" s="14">
        <f t="shared" si="6"/>
        <v>159600</v>
      </c>
      <c r="F27" s="14">
        <f t="shared" si="6"/>
        <v>0</v>
      </c>
      <c r="G27" s="99">
        <f>SUM(G23:G26)</f>
        <v>137403.696</v>
      </c>
      <c r="H27" s="15"/>
    </row>
    <row r="28" spans="2:8" ht="16" x14ac:dyDescent="0.15">
      <c r="B28" s="121"/>
      <c r="C28" s="49"/>
      <c r="D28" s="67"/>
      <c r="E28" s="17"/>
      <c r="F28" s="17"/>
      <c r="G28" s="17"/>
      <c r="H28" s="96"/>
    </row>
    <row r="29" spans="2:8" ht="20" x14ac:dyDescent="0.15">
      <c r="B29" s="122"/>
      <c r="C29" s="50" t="s">
        <v>27</v>
      </c>
      <c r="D29" s="68"/>
      <c r="E29" s="19"/>
      <c r="F29" s="58"/>
      <c r="G29" s="95"/>
      <c r="H29" s="97" t="s">
        <v>7</v>
      </c>
    </row>
    <row r="30" spans="2:8" ht="17" x14ac:dyDescent="0.15">
      <c r="B30" s="55">
        <v>7834</v>
      </c>
      <c r="C30" s="42" t="s">
        <v>28</v>
      </c>
      <c r="D30" s="61">
        <v>9000</v>
      </c>
      <c r="E30" s="33">
        <v>9000</v>
      </c>
      <c r="F30" s="33">
        <f>E30-D30</f>
        <v>0</v>
      </c>
      <c r="G30" s="33">
        <v>0</v>
      </c>
      <c r="H30" s="94" t="s">
        <v>36</v>
      </c>
    </row>
    <row r="31" spans="2:8" ht="17" x14ac:dyDescent="0.15">
      <c r="B31" s="55">
        <v>8410</v>
      </c>
      <c r="C31" s="51" t="s">
        <v>29</v>
      </c>
      <c r="D31" s="61">
        <v>0</v>
      </c>
      <c r="E31" s="89">
        <v>0</v>
      </c>
      <c r="F31" s="33">
        <f>E31-D31</f>
        <v>0</v>
      </c>
      <c r="G31" s="34">
        <v>0</v>
      </c>
      <c r="H31" s="101" t="s">
        <v>51</v>
      </c>
    </row>
    <row r="32" spans="2:8" ht="19" x14ac:dyDescent="0.15">
      <c r="B32" s="20"/>
      <c r="C32" s="52" t="s">
        <v>41</v>
      </c>
      <c r="D32" s="69" cm="1">
        <f t="array" ref="D32:D33">D30:D31</f>
        <v>9000</v>
      </c>
      <c r="E32" s="69" cm="1">
        <f t="array" ref="E32:E33">E30:E31</f>
        <v>9000</v>
      </c>
      <c r="F32" s="69" cm="1">
        <f t="array" ref="F32:F33">F30:F31</f>
        <v>0</v>
      </c>
      <c r="G32" s="69" cm="1">
        <f t="array" ref="G32:G33">G30:G31</f>
        <v>0</v>
      </c>
      <c r="H32" s="21"/>
    </row>
    <row r="33" spans="2:8" ht="18" x14ac:dyDescent="0.15">
      <c r="B33" s="59"/>
      <c r="C33" s="59"/>
      <c r="D33" s="22">
        <v>0</v>
      </c>
      <c r="E33" s="22">
        <v>0</v>
      </c>
      <c r="F33" s="22">
        <v>0</v>
      </c>
      <c r="G33" s="22">
        <v>0</v>
      </c>
      <c r="H33" s="22"/>
    </row>
    <row r="34" spans="2:8" ht="38" x14ac:dyDescent="0.15">
      <c r="B34" s="85"/>
      <c r="C34" s="86" t="s">
        <v>30</v>
      </c>
      <c r="D34" s="87">
        <f>D20+D27+D32</f>
        <v>281338</v>
      </c>
      <c r="E34" s="87">
        <f t="shared" ref="E34:G34" si="7">E20+E27+E32</f>
        <v>304599.8</v>
      </c>
      <c r="F34" s="87">
        <f t="shared" si="7"/>
        <v>-23261.8</v>
      </c>
      <c r="G34" s="87">
        <f t="shared" si="7"/>
        <v>232576.696</v>
      </c>
      <c r="H34" s="88"/>
    </row>
    <row r="35" spans="2:8" ht="15" x14ac:dyDescent="0.2">
      <c r="B35" s="23"/>
      <c r="C35" s="53"/>
      <c r="D35" s="57"/>
      <c r="E35" s="24"/>
      <c r="F35" s="24"/>
      <c r="G35" s="25"/>
      <c r="H35" s="26"/>
    </row>
    <row r="36" spans="2:8" ht="17" x14ac:dyDescent="0.2">
      <c r="B36" s="107"/>
      <c r="C36" s="106" t="s">
        <v>31</v>
      </c>
      <c r="D36" s="102">
        <f>D38/D5</f>
        <v>0.24976533333333334</v>
      </c>
      <c r="E36" s="102">
        <f t="shared" ref="E36:G36" si="8">E38/E5</f>
        <v>4.0482468160440543E-2</v>
      </c>
      <c r="F36" s="102">
        <f>E36-D36</f>
        <v>-0.2092828651728928</v>
      </c>
      <c r="G36" s="102">
        <f t="shared" si="8"/>
        <v>0.30224943302085916</v>
      </c>
      <c r="H36" s="103" t="s">
        <v>32</v>
      </c>
    </row>
    <row r="37" spans="2:8" ht="18" x14ac:dyDescent="0.2">
      <c r="B37" s="23"/>
      <c r="C37" s="123"/>
      <c r="D37" s="124"/>
      <c r="E37" s="125"/>
      <c r="F37" s="123"/>
      <c r="G37" s="124"/>
      <c r="H37" s="125"/>
    </row>
    <row r="38" spans="2:8" ht="18" x14ac:dyDescent="0.15">
      <c r="B38" s="109"/>
      <c r="C38" s="108" t="s">
        <v>33</v>
      </c>
      <c r="D38" s="104">
        <f>D5-D34</f>
        <v>93662</v>
      </c>
      <c r="E38" s="104">
        <f t="shared" ref="E38:G38" si="9">E5-E34</f>
        <v>12851.200000000012</v>
      </c>
      <c r="F38" s="104">
        <f>F5+F34</f>
        <v>-80810.8</v>
      </c>
      <c r="G38" s="104">
        <f t="shared" si="9"/>
        <v>100746.85399999999</v>
      </c>
      <c r="H38" s="105"/>
    </row>
    <row r="39" spans="2:8" ht="13" x14ac:dyDescent="0.15">
      <c r="B39" s="28"/>
    </row>
    <row r="40" spans="2:8" ht="13" x14ac:dyDescent="0.15">
      <c r="B40" s="29"/>
      <c r="E40" s="30"/>
      <c r="F40" s="30"/>
    </row>
    <row r="41" spans="2:8" ht="13" x14ac:dyDescent="0.15"/>
  </sheetData>
  <mergeCells count="10">
    <mergeCell ref="F1:F2"/>
    <mergeCell ref="G1:G2"/>
    <mergeCell ref="H1:H2"/>
    <mergeCell ref="B28:B29"/>
    <mergeCell ref="C37:E37"/>
    <mergeCell ref="F37:H37"/>
    <mergeCell ref="B1:B2"/>
    <mergeCell ref="C1:C2"/>
    <mergeCell ref="D1:D2"/>
    <mergeCell ref="E1: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2</vt:i4>
      </vt:variant>
    </vt:vector>
  </HeadingPairs>
  <TitlesOfParts>
    <vt:vector size="2" baseType="lpstr">
      <vt:lpstr>Reslutatanalys</vt:lpstr>
      <vt:lpstr>Resultatanalys facitförslag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Aida Ranjbar Talari</dc:creator>
  <cp:lastModifiedBy>Aida Odenhall Talari</cp:lastModifiedBy>
  <dcterms:created xsi:type="dcterms:W3CDTF">2021-02-03T20:35:00Z</dcterms:created>
  <dcterms:modified xsi:type="dcterms:W3CDTF">2026-02-11T18:09:30Z</dcterms:modified>
</cp:coreProperties>
</file>